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75" windowWidth="14115" windowHeight="8250"/>
  </bookViews>
  <sheets>
    <sheet name="Earnings Table" sheetId="4" r:id="rId1"/>
    <sheet name="Rangos" sheetId="5" r:id="rId2"/>
  </sheets>
  <definedNames>
    <definedName name="RENOVACION">#REF!</definedName>
  </definedNames>
  <calcPr calcId="125725"/>
</workbook>
</file>

<file path=xl/calcChain.xml><?xml version="1.0" encoding="utf-8"?>
<calcChain xmlns="http://schemas.openxmlformats.org/spreadsheetml/2006/main">
  <c r="C33" i="4"/>
  <c r="BP32" l="1"/>
  <c r="BP31"/>
  <c r="BP30"/>
  <c r="BP29"/>
  <c r="BP28"/>
  <c r="BP27"/>
  <c r="BP26"/>
  <c r="BP25"/>
  <c r="BO32"/>
  <c r="BO31"/>
  <c r="BO30"/>
  <c r="BO29"/>
  <c r="BO28"/>
  <c r="BO27"/>
  <c r="BO26"/>
  <c r="BO25"/>
  <c r="BN32"/>
  <c r="BN31"/>
  <c r="BN30"/>
  <c r="BN29"/>
  <c r="BN28"/>
  <c r="BN27"/>
  <c r="BN26"/>
  <c r="BN25"/>
  <c r="BM32"/>
  <c r="BM31"/>
  <c r="BM30"/>
  <c r="BM29"/>
  <c r="BM28"/>
  <c r="BM27"/>
  <c r="BM26"/>
  <c r="BM25"/>
  <c r="C24"/>
  <c r="BI32"/>
  <c r="BL32" s="1"/>
  <c r="BI31"/>
  <c r="BL31" s="1"/>
  <c r="BI30"/>
  <c r="BL30" s="1"/>
  <c r="BI29"/>
  <c r="BL29" s="1"/>
  <c r="BI28"/>
  <c r="BL28" s="1"/>
  <c r="BI27"/>
  <c r="BL27" s="1"/>
  <c r="BI26"/>
  <c r="BL26" s="1"/>
  <c r="BI25"/>
  <c r="BL25" s="1"/>
  <c r="C30" l="1"/>
  <c r="BK36"/>
  <c r="BK38"/>
  <c r="BK40"/>
  <c r="BK42"/>
  <c r="BK37"/>
  <c r="BK39"/>
  <c r="BK41"/>
  <c r="BK43"/>
  <c r="C28"/>
  <c r="C7"/>
  <c r="C5"/>
  <c r="BG17" l="1"/>
  <c r="BG13"/>
  <c r="BG9"/>
  <c r="BG19"/>
  <c r="BG15"/>
  <c r="BG11"/>
  <c r="BG7"/>
  <c r="C29"/>
  <c r="BG5"/>
  <c r="C9" l="1"/>
  <c r="BK6" s="1"/>
  <c r="BK12" s="1"/>
  <c r="BK48"/>
  <c r="BK49"/>
  <c r="BK50"/>
  <c r="C34" s="1"/>
  <c r="C35" s="1"/>
  <c r="BK7" l="1"/>
  <c r="BK13" s="1"/>
  <c r="BM13" s="1"/>
  <c r="BK5"/>
  <c r="BK11" s="1"/>
  <c r="BO11" s="1"/>
  <c r="C36"/>
  <c r="C37"/>
  <c r="BO13"/>
  <c r="C10"/>
  <c r="C16"/>
  <c r="BM11"/>
  <c r="BM12" l="1"/>
  <c r="C17" s="1"/>
  <c r="BO12"/>
</calcChain>
</file>

<file path=xl/sharedStrings.xml><?xml version="1.0" encoding="utf-8"?>
<sst xmlns="http://schemas.openxmlformats.org/spreadsheetml/2006/main" count="107" uniqueCount="71">
  <si>
    <t>Renovaciones</t>
  </si>
  <si>
    <t>30 días</t>
  </si>
  <si>
    <t>60 días</t>
  </si>
  <si>
    <t>90 días</t>
  </si>
  <si>
    <t>150 días</t>
  </si>
  <si>
    <t>240 días</t>
  </si>
  <si>
    <t>Rango1</t>
  </si>
  <si>
    <t>Rango2</t>
  </si>
  <si>
    <t>Rango3</t>
  </si>
  <si>
    <t>Rango4</t>
  </si>
  <si>
    <t>Rango5</t>
  </si>
  <si>
    <t>Rango6</t>
  </si>
  <si>
    <t>Rango7</t>
  </si>
  <si>
    <t>Rango8</t>
  </si>
  <si>
    <t>Descuento</t>
  </si>
  <si>
    <t>Standard</t>
  </si>
  <si>
    <t>Golden</t>
  </si>
  <si>
    <t>Ultimate</t>
  </si>
  <si>
    <t>Rango 1</t>
  </si>
  <si>
    <t>Rango 2</t>
  </si>
  <si>
    <t>Rango 3</t>
  </si>
  <si>
    <t>Rango 4</t>
  </si>
  <si>
    <t>Rango 5</t>
  </si>
  <si>
    <t>Rango 6</t>
  </si>
  <si>
    <t>Rango 7</t>
  </si>
  <si>
    <t>Rango 8</t>
  </si>
  <si>
    <t>Standard:</t>
  </si>
  <si>
    <t>Golden:</t>
  </si>
  <si>
    <t>Ultimate:</t>
  </si>
  <si>
    <t>clics sta:</t>
  </si>
  <si>
    <t>clics gol:</t>
  </si>
  <si>
    <t>clics ult:</t>
  </si>
  <si>
    <t>diarios</t>
  </si>
  <si>
    <t>semanales</t>
  </si>
  <si>
    <t>mensuales</t>
  </si>
  <si>
    <t>Rentas:</t>
  </si>
  <si>
    <t>Renovaciones:</t>
  </si>
  <si>
    <t>Total</t>
  </si>
  <si>
    <t>R1</t>
  </si>
  <si>
    <t>R2</t>
  </si>
  <si>
    <t>R3</t>
  </si>
  <si>
    <t>R4</t>
  </si>
  <si>
    <t>R5</t>
  </si>
  <si>
    <t>R6</t>
  </si>
  <si>
    <t>R7</t>
  </si>
  <si>
    <t>R8</t>
  </si>
  <si>
    <t>Renewal Period:</t>
  </si>
  <si>
    <t>Referrals Rank:</t>
  </si>
  <si>
    <t>Membership Type:</t>
  </si>
  <si>
    <t>Membership Cost:</t>
  </si>
  <si>
    <t>Rented Referrals:</t>
  </si>
  <si>
    <t>Total expense in Renewals:</t>
  </si>
  <si>
    <t>BEP</t>
  </si>
  <si>
    <t>Your referrals need to make</t>
  </si>
  <si>
    <t>daily clicks or</t>
  </si>
  <si>
    <t>Want a projection from your possible earnings?</t>
  </si>
  <si>
    <t>Membership:</t>
  </si>
  <si>
    <t>Membership cost:</t>
  </si>
  <si>
    <t>Projected  avg:</t>
  </si>
  <si>
    <t>Referrals you will rent:</t>
  </si>
  <si>
    <t>Renewals you will use:</t>
  </si>
  <si>
    <t>Total rental cost:</t>
  </si>
  <si>
    <t>Total renewal cost:</t>
  </si>
  <si>
    <t>Total investment:</t>
  </si>
  <si>
    <t>Daily earnings:</t>
  </si>
  <si>
    <t>Daily expenses:</t>
  </si>
  <si>
    <t>Daily profit:</t>
  </si>
  <si>
    <t>Weekly Profit:</t>
  </si>
  <si>
    <t>Monthly Profit:</t>
  </si>
  <si>
    <t>BEP according to your membership, referrals and renewals</t>
  </si>
  <si>
    <t>clicks a week so you can renew your membership and/or maintain your referrals.</t>
  </si>
</sst>
</file>

<file path=xl/styles.xml><?xml version="1.0" encoding="utf-8"?>
<styleSheet xmlns="http://schemas.openxmlformats.org/spreadsheetml/2006/main">
  <numFmts count="4">
    <numFmt numFmtId="164" formatCode="[$$-47C]#,##0.00"/>
    <numFmt numFmtId="165" formatCode="&quot;$&quot;#,##0.00"/>
    <numFmt numFmtId="166" formatCode="[$$-1004]#,##0.00"/>
    <numFmt numFmtId="167" formatCode="[$$-1004]#,##0.000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3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/>
    <xf numFmtId="0" fontId="0" fillId="0" borderId="0" xfId="0" applyNumberFormat="1"/>
    <xf numFmtId="2" fontId="0" fillId="0" borderId="0" xfId="0" applyNumberFormat="1"/>
    <xf numFmtId="0" fontId="1" fillId="2" borderId="2" xfId="0" applyFont="1" applyFill="1" applyBorder="1"/>
    <xf numFmtId="0" fontId="1" fillId="4" borderId="1" xfId="0" applyFont="1" applyFill="1" applyBorder="1"/>
    <xf numFmtId="0" fontId="1" fillId="0" borderId="0" xfId="0" applyFont="1"/>
    <xf numFmtId="165" fontId="1" fillId="0" borderId="0" xfId="0" applyNumberFormat="1" applyFont="1"/>
    <xf numFmtId="2" fontId="1" fillId="3" borderId="1" xfId="0" applyNumberFormat="1" applyFont="1" applyFill="1" applyBorder="1" applyAlignment="1">
      <alignment horizontal="center"/>
    </xf>
    <xf numFmtId="0" fontId="1" fillId="4" borderId="3" xfId="0" applyFont="1" applyFill="1" applyBorder="1"/>
    <xf numFmtId="165" fontId="0" fillId="3" borderId="3" xfId="0" applyNumberFormat="1" applyFill="1" applyBorder="1"/>
    <xf numFmtId="0" fontId="0" fillId="3" borderId="3" xfId="0" applyFill="1" applyBorder="1"/>
    <xf numFmtId="0" fontId="0" fillId="0" borderId="3" xfId="0" applyFill="1" applyBorder="1"/>
    <xf numFmtId="165" fontId="0" fillId="3" borderId="1" xfId="0" applyNumberFormat="1" applyFill="1" applyBorder="1"/>
    <xf numFmtId="0" fontId="0" fillId="2" borderId="3" xfId="0" applyFill="1" applyBorder="1"/>
    <xf numFmtId="166" fontId="0" fillId="0" borderId="0" xfId="0" applyNumberFormat="1" applyAlignment="1">
      <alignment horizontal="center" vertical="center"/>
    </xf>
    <xf numFmtId="0" fontId="0" fillId="2" borderId="7" xfId="0" applyFill="1" applyBorder="1"/>
    <xf numFmtId="0" fontId="0" fillId="0" borderId="2" xfId="0" applyBorder="1"/>
    <xf numFmtId="165" fontId="0" fillId="3" borderId="7" xfId="0" applyNumberFormat="1" applyFill="1" applyBorder="1"/>
    <xf numFmtId="0" fontId="1" fillId="4" borderId="9" xfId="0" applyFont="1" applyFill="1" applyBorder="1"/>
    <xf numFmtId="166" fontId="1" fillId="3" borderId="2" xfId="0" applyNumberFormat="1" applyFont="1" applyFill="1" applyBorder="1"/>
    <xf numFmtId="166" fontId="3" fillId="3" borderId="4" xfId="0" applyNumberFormat="1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8" xfId="0" applyFont="1" applyFill="1" applyBorder="1"/>
    <xf numFmtId="166" fontId="0" fillId="3" borderId="10" xfId="0" applyNumberFormat="1" applyFill="1" applyBorder="1"/>
    <xf numFmtId="167" fontId="0" fillId="3" borderId="9" xfId="0" applyNumberFormat="1" applyFill="1" applyBorder="1"/>
    <xf numFmtId="166" fontId="0" fillId="3" borderId="9" xfId="0" applyNumberFormat="1" applyFill="1" applyBorder="1"/>
    <xf numFmtId="166" fontId="0" fillId="3" borderId="3" xfId="0" applyNumberFormat="1" applyFill="1" applyBorder="1"/>
    <xf numFmtId="2" fontId="1" fillId="5" borderId="4" xfId="0" applyNumberFormat="1" applyFont="1" applyFill="1" applyBorder="1" applyAlignment="1">
      <alignment horizontal="center" vertical="center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Z62"/>
  <sheetViews>
    <sheetView tabSelected="1" zoomScaleNormal="100" workbookViewId="0">
      <selection activeCell="E12" sqref="E12"/>
    </sheetView>
  </sheetViews>
  <sheetFormatPr defaultColWidth="9.140625" defaultRowHeight="12.75"/>
  <cols>
    <col min="1" max="1" width="6.5703125" customWidth="1"/>
    <col min="2" max="2" width="33.5703125" customWidth="1"/>
    <col min="3" max="3" width="20.28515625" customWidth="1"/>
    <col min="5" max="5" width="11.140625" bestFit="1" customWidth="1"/>
    <col min="52" max="68" width="9.140625" hidden="1" customWidth="1"/>
    <col min="69" max="69" width="13" hidden="1" customWidth="1"/>
    <col min="70" max="70" width="10.28515625" hidden="1" customWidth="1"/>
    <col min="71" max="71" width="10.42578125" hidden="1" customWidth="1"/>
    <col min="72" max="72" width="10.7109375" hidden="1" customWidth="1"/>
    <col min="73" max="73" width="10.140625" hidden="1" customWidth="1"/>
    <col min="74" max="74" width="9.7109375" hidden="1" customWidth="1"/>
    <col min="75" max="75" width="9.85546875" hidden="1" customWidth="1"/>
    <col min="76" max="76" width="10.140625" hidden="1" customWidth="1"/>
    <col min="77" max="77" width="9.5703125" hidden="1" customWidth="1"/>
    <col min="78" max="78" width="10.28515625" hidden="1" customWidth="1"/>
  </cols>
  <sheetData>
    <row r="2" spans="2:78">
      <c r="B2" s="1" t="s">
        <v>69</v>
      </c>
    </row>
    <row r="3" spans="2:78" ht="13.5" thickBot="1"/>
    <row r="4" spans="2:78" ht="13.5" thickBot="1">
      <c r="B4" s="9" t="s">
        <v>48</v>
      </c>
      <c r="C4" s="8" t="s">
        <v>16</v>
      </c>
      <c r="AZ4" s="1" t="s">
        <v>15</v>
      </c>
      <c r="BB4">
        <v>30</v>
      </c>
      <c r="BG4" t="s">
        <v>18</v>
      </c>
      <c r="BQ4" s="3" t="s">
        <v>0</v>
      </c>
      <c r="BR4" s="3" t="s">
        <v>14</v>
      </c>
      <c r="BS4" s="3" t="s">
        <v>6</v>
      </c>
      <c r="BT4" s="3" t="s">
        <v>7</v>
      </c>
      <c r="BU4" s="3" t="s">
        <v>8</v>
      </c>
      <c r="BV4" s="3" t="s">
        <v>9</v>
      </c>
      <c r="BW4" s="3" t="s">
        <v>10</v>
      </c>
      <c r="BX4" s="3" t="s">
        <v>11</v>
      </c>
      <c r="BY4" s="3" t="s">
        <v>12</v>
      </c>
      <c r="BZ4" s="3" t="s">
        <v>13</v>
      </c>
    </row>
    <row r="5" spans="2:78" ht="13.5" thickBot="1">
      <c r="B5" s="9" t="s">
        <v>49</v>
      </c>
      <c r="C5" s="17">
        <f>IF(C4="Standard",0,IF(C4="Golden",70,IF(C4="Ultimate",780)))</f>
        <v>70</v>
      </c>
      <c r="AZ5" s="1" t="s">
        <v>16</v>
      </c>
      <c r="BB5">
        <v>60</v>
      </c>
      <c r="BG5" s="5">
        <f>IF(C$7=1,IF(C$8=30,C$6*Rangos!C$3,IF(C$7=1,IF(C$8=60,C$6*Rangos!C$4,IF(C$7=1,IF(C$8=90,C$6*Rangos!C$5,IF(C$7=1,IF(C$8=150,C$6*Rangos!C$6,IF(C$7=1,IF(C$8=240,C$6*Rangos!C$7))))))))))</f>
        <v>280</v>
      </c>
      <c r="BJ5" t="s">
        <v>26</v>
      </c>
      <c r="BK5" s="7">
        <f>SUM(((C$5/0.005)/365)/C$6+IF(C$8=30,(C$9/0.005)/30)/C$6,IF(C$8=60,(C$9/0.005)/60)/C$6,IF(C$8=90,(C$9/0.005)/90)/C$6,IF(C$8=150,(C$9/0.005)/150)/C$6,IF(C$8=240,(C$9/0.005)/240)/C$6)</f>
        <v>1.08675799086758</v>
      </c>
      <c r="BQ5" s="3" t="s">
        <v>1</v>
      </c>
      <c r="BR5" s="3">
        <v>0</v>
      </c>
      <c r="BS5" s="19">
        <v>0.2</v>
      </c>
      <c r="BT5" s="19">
        <v>0.21</v>
      </c>
      <c r="BU5" s="19">
        <v>0.22</v>
      </c>
      <c r="BV5" s="19">
        <v>0.23</v>
      </c>
      <c r="BW5" s="19">
        <v>0.24</v>
      </c>
      <c r="BX5" s="19">
        <v>0.25</v>
      </c>
      <c r="BY5" s="19">
        <v>0.26</v>
      </c>
      <c r="BZ5" s="19">
        <v>0.27</v>
      </c>
    </row>
    <row r="6" spans="2:78" ht="13.5" thickBot="1">
      <c r="B6" s="9" t="s">
        <v>50</v>
      </c>
      <c r="C6" s="16">
        <v>250</v>
      </c>
      <c r="AZ6" s="1" t="s">
        <v>17</v>
      </c>
      <c r="BB6">
        <v>90</v>
      </c>
      <c r="BG6" t="s">
        <v>19</v>
      </c>
      <c r="BJ6" t="s">
        <v>27</v>
      </c>
      <c r="BK6" s="7">
        <f>SUM(((C$5/0.01)/365)/C$6+IF(C$8=30,(C$9/0.01)/30)/C$6,IF(C$8=60,(C$9/0.01)/60)/C$6,IF(C$8=90,(C$9/0.01)/90)/C$6,IF(C$8=150,(C$9/0.01)/150)/C$6,IF(C$8=240,(C$9/0.01)/240)/C$6)</f>
        <v>0.54337899543378998</v>
      </c>
      <c r="BQ6" s="3" t="s">
        <v>2</v>
      </c>
      <c r="BR6" s="3">
        <v>10</v>
      </c>
      <c r="BS6" s="19">
        <v>0.36</v>
      </c>
      <c r="BT6" s="19">
        <v>0.378</v>
      </c>
      <c r="BU6" s="19">
        <v>0.39600000000000002</v>
      </c>
      <c r="BV6" s="19">
        <v>0.41400000000000003</v>
      </c>
      <c r="BW6" s="19">
        <v>0.432</v>
      </c>
      <c r="BX6" s="19">
        <v>0.45</v>
      </c>
      <c r="BY6" s="19">
        <v>0.46800000000000003</v>
      </c>
      <c r="BZ6" s="19">
        <v>0.48600000000000004</v>
      </c>
    </row>
    <row r="7" spans="2:78" ht="13.5" thickBot="1">
      <c r="B7" s="9" t="s">
        <v>47</v>
      </c>
      <c r="C7" s="15">
        <f>IF(C6&lt;=250,1,IF(C6&lt;=500,2,IF(C6&lt;=750,3,IF(C6&lt;=1000,4,IF(C6&lt;=1250,5,IF(C6&lt;=1500,6,IF(C6&lt;=1750,7,IF(C6&gt;=1750,8))))))))</f>
        <v>1</v>
      </c>
      <c r="AZ7" s="1"/>
      <c r="BB7">
        <v>150</v>
      </c>
      <c r="BG7" s="5" t="b">
        <f>IF(C$7=2,IF(C$8=30,C$6*Rangos!D$3,IF(C$7=2,IF(C$8=60,C$6*Rangos!D$4,IF(C$7=2,IF(C$8=90,C$6*Rangos!D$5,IF(C$7=2,IF(C$8=150,C$6*Rangos!D$6,IF(C$7=2,IF(C$8=240,C$6*Rangos!D$7))))))))))</f>
        <v>0</v>
      </c>
      <c r="BJ7" t="s">
        <v>28</v>
      </c>
      <c r="BK7" s="7">
        <f>SUM(((C$5/0.01)/365)/C$6+IF(C$8=30,(C$9/0.01)/30)/C$6,IF(C$8=60,(C$9/0.01)/60)/C$6,IF(C$8=90,(C$9/0.01)/90)/C$6,IF(C$8=150,(C$9/0.01)/150)/C$6,IF(C$8=240,(C$9/0.01)/240)/C$6)</f>
        <v>0.54337899543378998</v>
      </c>
      <c r="BQ7" s="3" t="s">
        <v>3</v>
      </c>
      <c r="BR7" s="3">
        <v>20</v>
      </c>
      <c r="BS7" s="19">
        <v>0.48000000000000009</v>
      </c>
      <c r="BT7" s="19">
        <v>0.504</v>
      </c>
      <c r="BU7" s="19">
        <v>0.52800000000000002</v>
      </c>
      <c r="BV7" s="19">
        <v>0.55200000000000005</v>
      </c>
      <c r="BW7" s="19">
        <v>0.57599999999999996</v>
      </c>
      <c r="BX7" s="19">
        <v>0.6</v>
      </c>
      <c r="BY7" s="19">
        <v>0.624</v>
      </c>
      <c r="BZ7" s="19">
        <v>0.64800000000000002</v>
      </c>
    </row>
    <row r="8" spans="2:78" ht="13.5" thickBot="1">
      <c r="B8" s="9" t="s">
        <v>46</v>
      </c>
      <c r="C8" s="18">
        <v>240</v>
      </c>
      <c r="BB8">
        <v>240</v>
      </c>
      <c r="BG8" t="s">
        <v>20</v>
      </c>
      <c r="BQ8" s="3" t="s">
        <v>4</v>
      </c>
      <c r="BR8" s="3">
        <v>25</v>
      </c>
      <c r="BS8" s="19">
        <v>0.75</v>
      </c>
      <c r="BT8" s="19">
        <v>0.78750000000000009</v>
      </c>
      <c r="BU8" s="19">
        <v>0.82500000000000007</v>
      </c>
      <c r="BV8" s="19">
        <v>0.86250000000000004</v>
      </c>
      <c r="BW8" s="19">
        <v>0.89999999999999991</v>
      </c>
      <c r="BX8" s="19">
        <v>0.9375</v>
      </c>
      <c r="BY8" s="19">
        <v>0.97500000000000009</v>
      </c>
      <c r="BZ8" s="19">
        <v>1.0125000000000002</v>
      </c>
    </row>
    <row r="9" spans="2:78" ht="13.5" thickBot="1">
      <c r="B9" s="9" t="s">
        <v>51</v>
      </c>
      <c r="C9" s="14">
        <f>IF(C7=1,BG5,IF(C7=2,BG7,IF(C7=3,BG9,IF(C7=4,BG11,IF(C7=5,BG13,IF(C7=6,BG15,IF(C7=7,BG17,IF(C7=8,BG19))))))))</f>
        <v>280</v>
      </c>
      <c r="BG9" s="5" t="b">
        <f>IF(C$7=3,IF(C$8=30,C$6*Rangos!E$3,IF(C$7=3,IF(C$8=60,C$6*Rangos!E$4,IF(C$7=3,IF(C$8=90,C$6*Rangos!E$5,IF(C$7=3,IF(C$8=150,C$6*Rangos!E$6,IF(C$7=3,IF(C$8=240,C$6*Rangos!E$7))))))))))</f>
        <v>0</v>
      </c>
      <c r="BQ9" s="3" t="s">
        <v>5</v>
      </c>
      <c r="BR9" s="3">
        <v>30</v>
      </c>
      <c r="BS9" s="19">
        <v>1.1200000000000001</v>
      </c>
      <c r="BT9" s="19">
        <v>1.1759999999999999</v>
      </c>
      <c r="BU9" s="19">
        <v>1.232</v>
      </c>
      <c r="BV9" s="19">
        <v>1.288</v>
      </c>
      <c r="BW9" s="19">
        <v>1.3439999999999999</v>
      </c>
      <c r="BX9" s="19">
        <v>1.4</v>
      </c>
      <c r="BY9" s="19">
        <v>1.456</v>
      </c>
      <c r="BZ9" s="19">
        <v>1.512</v>
      </c>
    </row>
    <row r="10" spans="2:78" ht="13.5" thickBot="1">
      <c r="B10" s="13" t="s">
        <v>52</v>
      </c>
      <c r="C10" s="33">
        <f>IF(C4=AZ4,BK5,IF(C4=AZ5,BK6,IF(C4=AZ6,BK7)))</f>
        <v>0.54337899543378998</v>
      </c>
      <c r="E10" s="6"/>
      <c r="BG10" t="s">
        <v>21</v>
      </c>
      <c r="BJ10" s="1" t="s">
        <v>32</v>
      </c>
      <c r="BM10" s="1" t="s">
        <v>33</v>
      </c>
      <c r="BO10" s="1" t="s">
        <v>34</v>
      </c>
    </row>
    <row r="11" spans="2:78">
      <c r="C11" s="7"/>
      <c r="BG11" s="5" t="b">
        <f>IF(C$7=4,IF(C$8=30,C$6*Rangos!F$3,IF(C$7=4,IF(C$8=60,C$6*Rangos!F$4,IF(C$7=4,IF(C$8=90,C$6*Rangos!F$5,IF(C$7=4,IF(C$8=150,C$6*Rangos!F$6,IF(C$7=4,IF(C$8=240,C$6*Rangos!F$7))))))))))</f>
        <v>0</v>
      </c>
      <c r="BJ11" s="1" t="s">
        <v>29</v>
      </c>
      <c r="BK11">
        <f>+BK5*C6</f>
        <v>271.689497716895</v>
      </c>
      <c r="BM11">
        <f>+BK11*7</f>
        <v>1901.8264840182651</v>
      </c>
      <c r="BO11">
        <f>+BK11*30</f>
        <v>8150.6849315068503</v>
      </c>
    </row>
    <row r="12" spans="2:78">
      <c r="C12" s="7"/>
      <c r="BG12" t="s">
        <v>22</v>
      </c>
      <c r="BJ12" s="1" t="s">
        <v>30</v>
      </c>
      <c r="BK12">
        <f>+BK6*C6</f>
        <v>135.8447488584475</v>
      </c>
      <c r="BM12">
        <f>+BK12*7</f>
        <v>950.91324200913255</v>
      </c>
      <c r="BO12">
        <f>+BK12*30</f>
        <v>4075.3424657534251</v>
      </c>
    </row>
    <row r="13" spans="2:78">
      <c r="C13" s="7"/>
      <c r="BG13" s="5" t="b">
        <f>IF(C$7=5,IF(C$8=30,C$6*Rangos!G$3,IF(C$7=5,IF(C$8=60,C$6*Rangos!G$4,IF(C$7=5,IF(C$8=90,C$6*Rangos!G$5,IF(C$7=5,IF(C$8=150,C$6*Rangos!G$6,IF(C$7=5,IF(C$8=240,C$6*Rangos!G$7))))))))))</f>
        <v>0</v>
      </c>
      <c r="BJ13" s="1" t="s">
        <v>31</v>
      </c>
      <c r="BK13">
        <f>+BK7*C6</f>
        <v>135.8447488584475</v>
      </c>
      <c r="BM13">
        <f>+BK13*7</f>
        <v>950.91324200913255</v>
      </c>
      <c r="BO13">
        <f>+BK13*30</f>
        <v>4075.3424657534251</v>
      </c>
    </row>
    <row r="14" spans="2:78">
      <c r="BG14" t="s">
        <v>23</v>
      </c>
    </row>
    <row r="15" spans="2:78" ht="13.5" thickBot="1">
      <c r="BG15" s="5" t="b">
        <f>IF(C$7=6,IF(C$8=30,C$6*Rangos!H$3,IF(C$7=6,IF(C$8=60,C$6*Rangos!H$4,IF(C$7=6,IF(C$8=90,C$6*Rangos!H$5,IF(C$7=6,IF(C$8=150,C$6*Rangos!H$6,IF(C$7=6,IF(C$8=240,C$6*Rangos!H$7))))))))))</f>
        <v>0</v>
      </c>
    </row>
    <row r="16" spans="2:78" ht="13.5" thickBot="1">
      <c r="B16" s="10" t="s">
        <v>53</v>
      </c>
      <c r="C16" s="12">
        <f>IF(C$4=AZ$4,BK11,IF(C$4=AZ$5,BK12,IF(C$4=AZ$6,BK13)))</f>
        <v>135.8447488584475</v>
      </c>
      <c r="D16" s="11" t="s">
        <v>54</v>
      </c>
      <c r="BG16" t="s">
        <v>24</v>
      </c>
    </row>
    <row r="17" spans="2:69" ht="13.5" thickBot="1">
      <c r="C17" s="12">
        <f>IF(C$4=AZ$4,BM11,IF(C$4=AZ$5,BM12,IF(C$4=AZ$6,BM13)))</f>
        <v>950.91324200913255</v>
      </c>
      <c r="D17" s="10" t="s">
        <v>70</v>
      </c>
      <c r="BG17" s="5" t="b">
        <f>IF(C$7=7,IF(C$8=30,C$6*Rangos!I$3,IF(C$7=7,IF(C$8=60,C$6*Rangos!I$4,IF(C$7=7,IF(C$8=90,C$6*Rangos!I$5,IF(C$7=7,IF(C$8=150,C$6*Rangos!I$6,IF(C$7=7,IF(C$8=240,C$6*Rangos!I$7))))))))))</f>
        <v>0</v>
      </c>
    </row>
    <row r="18" spans="2:69">
      <c r="C18" s="7"/>
      <c r="BG18" t="s">
        <v>25</v>
      </c>
    </row>
    <row r="19" spans="2:69">
      <c r="BG19" s="5" t="b">
        <f>IF(C$7=8,IF(C$8=30,C$6*Rangos!J$3,IF(C$7=8,IF(C$8=60,C$6*Rangos!J$4,IF(C$7=8,IF(C$8=90,C$6*Rangos!J$5,IF(C$7=8,IF(C$8=150,C$6*Rangos!J$6,IF(C$7=8,IF(C$8=240,C$6*Rangos!J$7))))))))))</f>
        <v>0</v>
      </c>
    </row>
    <row r="21" spans="2:69">
      <c r="B21" s="10" t="s">
        <v>55</v>
      </c>
    </row>
    <row r="22" spans="2:69" ht="13.5" thickBot="1">
      <c r="BI22" s="1" t="s">
        <v>35</v>
      </c>
      <c r="BK22" s="1" t="s">
        <v>36</v>
      </c>
    </row>
    <row r="23" spans="2:69" ht="13.5" thickBot="1">
      <c r="B23" s="9" t="s">
        <v>56</v>
      </c>
      <c r="C23" s="8" t="s">
        <v>17</v>
      </c>
      <c r="BL23" s="1">
        <v>30</v>
      </c>
      <c r="BM23">
        <v>60</v>
      </c>
      <c r="BN23">
        <v>90</v>
      </c>
      <c r="BO23">
        <v>150</v>
      </c>
      <c r="BP23">
        <v>240</v>
      </c>
      <c r="BQ23" s="1" t="s">
        <v>37</v>
      </c>
    </row>
    <row r="24" spans="2:69" ht="13.5" thickBot="1">
      <c r="B24" s="23" t="s">
        <v>57</v>
      </c>
      <c r="C24" s="22">
        <f>IF(C23="Standard",0,IF(C23="Golden",70,IF(C23="Ultimate",780)))</f>
        <v>780</v>
      </c>
      <c r="BL24" s="1"/>
      <c r="BQ24" s="1"/>
    </row>
    <row r="25" spans="2:69" ht="13.5" thickBot="1">
      <c r="B25" s="9" t="s">
        <v>58</v>
      </c>
      <c r="C25" s="21">
        <v>0.8</v>
      </c>
      <c r="BH25" s="1" t="s">
        <v>18</v>
      </c>
      <c r="BI25" t="b">
        <f>IF(C$26&lt;=250,C$26*0.2)</f>
        <v>0</v>
      </c>
      <c r="BK25" s="1" t="s">
        <v>18</v>
      </c>
      <c r="BL25" t="b">
        <f t="shared" ref="BL25:BL32" si="0">BI25</f>
        <v>0</v>
      </c>
      <c r="BM25" t="b">
        <f>IF(C$26&lt;=250,C$26*BS6)</f>
        <v>0</v>
      </c>
      <c r="BN25" t="b">
        <f>IF(C$26&lt;=250,C$26*BS$7)</f>
        <v>0</v>
      </c>
      <c r="BO25" t="b">
        <f>IF(C$26&lt;=250,C$26*BS$8)</f>
        <v>0</v>
      </c>
      <c r="BP25" t="b">
        <f>IF(C$26&lt;=250,C$26*BS$9)</f>
        <v>0</v>
      </c>
    </row>
    <row r="26" spans="2:69" ht="13.5" thickBot="1">
      <c r="B26" s="9" t="s">
        <v>59</v>
      </c>
      <c r="C26" s="21">
        <v>3000</v>
      </c>
      <c r="BH26" s="1" t="s">
        <v>19</v>
      </c>
      <c r="BI26" t="b">
        <f>IF(C$26&lt;=500,(250*0.2)+((C$26-250)*0.21))</f>
        <v>0</v>
      </c>
      <c r="BK26" s="1" t="s">
        <v>19</v>
      </c>
      <c r="BL26" t="b">
        <f t="shared" si="0"/>
        <v>0</v>
      </c>
      <c r="BM26" t="b">
        <f>IF(C$26&lt;=500,C$26*BT6)</f>
        <v>0</v>
      </c>
      <c r="BN26" t="b">
        <f>IF(C$26&lt;=500,C$26*BT$7)</f>
        <v>0</v>
      </c>
      <c r="BO26" t="b">
        <f>IF(C$26&lt;=500,C$26*BT$8)</f>
        <v>0</v>
      </c>
      <c r="BP26" t="b">
        <f>IF(C$26&lt;=500,C$26*BT$9)</f>
        <v>0</v>
      </c>
    </row>
    <row r="27" spans="2:69" ht="13.5" thickBot="1">
      <c r="B27" s="23" t="s">
        <v>60</v>
      </c>
      <c r="C27" s="20">
        <v>240</v>
      </c>
      <c r="BH27" s="1" t="s">
        <v>20</v>
      </c>
      <c r="BI27" t="b">
        <f>IF(C$26&lt;=750,(250*0.2)+(250*0.21)+((C$26-500)*0.22))</f>
        <v>0</v>
      </c>
      <c r="BK27" s="1" t="s">
        <v>20</v>
      </c>
      <c r="BL27" t="b">
        <f t="shared" si="0"/>
        <v>0</v>
      </c>
      <c r="BM27" t="b">
        <f>IF(C$26&lt;=750,C$26*BU6)</f>
        <v>0</v>
      </c>
      <c r="BN27" t="b">
        <f>IF(C$26&lt;=750,C$26*BU$7)</f>
        <v>0</v>
      </c>
      <c r="BO27" t="b">
        <f>IF(C$26&lt;=750,C$26*BU$8)</f>
        <v>0</v>
      </c>
      <c r="BP27" t="b">
        <f>IF(C$26&lt;=750,C$26*BU$9)</f>
        <v>0</v>
      </c>
    </row>
    <row r="28" spans="2:69" ht="13.5" thickBot="1">
      <c r="B28" s="9" t="s">
        <v>61</v>
      </c>
      <c r="C28" s="24">
        <f>IF(C26&lt;=250,BI25,IF(C26&lt;=500,BI26,IF(C26&lt;=750,BI27,IF(C26&lt;=1000,BI28,IF(C26&lt;=1250,BI29,IF(C26&lt;=1500,BI30,IF(C26&lt;=1750,BI31,IF(C26&gt;=1751,BI32))))))))</f>
        <v>740</v>
      </c>
      <c r="BH28" s="1" t="s">
        <v>21</v>
      </c>
      <c r="BI28" t="b">
        <f>IF(C$26&lt;=1000,(250*0.2)+(250*0.21)+(250*0.22)+((C$26-750)*0.23))</f>
        <v>0</v>
      </c>
      <c r="BK28" s="1" t="s">
        <v>21</v>
      </c>
      <c r="BL28" t="b">
        <f t="shared" si="0"/>
        <v>0</v>
      </c>
      <c r="BM28" t="b">
        <f>IF(C$26&lt;=1000,C$26*BV6)</f>
        <v>0</v>
      </c>
      <c r="BN28" t="b">
        <f>IF(C$26&lt;=1000,C$26*BV$7)</f>
        <v>0</v>
      </c>
      <c r="BO28" t="b">
        <f>IF(C$26&lt;=1000,C$26*BV$8)</f>
        <v>0</v>
      </c>
      <c r="BP28" t="b">
        <f>IF(C$26&lt;=1000,C$26*BV$9)</f>
        <v>0</v>
      </c>
    </row>
    <row r="29" spans="2:69" ht="13.5" thickBot="1">
      <c r="B29" s="9" t="s">
        <v>62</v>
      </c>
      <c r="C29" s="24">
        <f>IF(C26&lt;=250,BK36,IF(C26&lt;=500,BK37,IF(C26&lt;=750,BK38,IF(C26&lt;=1000,BK39,IF(C26&lt;=1250,BK40,IF(C26=1500,BK41,IF(C26&lt;=1750,BK42,IF(C26&gt;1751,BK43))))))))</f>
        <v>4536</v>
      </c>
      <c r="BH29" s="1" t="s">
        <v>22</v>
      </c>
      <c r="BI29" t="b">
        <f>IF(C$26&lt;=1250,(250*0.2)+(250*0.21)+(250*0.22)+(250*0.23)+((C$26-1000)*0.24))</f>
        <v>0</v>
      </c>
      <c r="BK29" s="1" t="s">
        <v>22</v>
      </c>
      <c r="BL29" t="b">
        <f t="shared" si="0"/>
        <v>0</v>
      </c>
      <c r="BM29" t="b">
        <f>IF(C$26&lt;=1250,C$26*BW6)</f>
        <v>0</v>
      </c>
      <c r="BN29" t="b">
        <f>IF(C$26&lt;=1250,C$26*BW$7)</f>
        <v>0</v>
      </c>
      <c r="BO29" t="b">
        <f>IF(C$26&lt;=1250,C$26*BW$8)</f>
        <v>0</v>
      </c>
      <c r="BP29" t="b">
        <f>IF(C$26&lt;=1250,C$26*BW$9)</f>
        <v>0</v>
      </c>
    </row>
    <row r="30" spans="2:69" ht="13.5" thickBot="1">
      <c r="B30" s="13" t="s">
        <v>63</v>
      </c>
      <c r="C30" s="25">
        <f>+C28+C29+C24</f>
        <v>6056</v>
      </c>
      <c r="E30" s="34"/>
      <c r="BH30" s="1" t="s">
        <v>23</v>
      </c>
      <c r="BI30" t="b">
        <f>IF(C$26&lt;=1500,(250*0.2)+(250*0.21)+(250*0.22)+(250*0.23)+(250*0.24)+((C$26-1250)*0.25))</f>
        <v>0</v>
      </c>
      <c r="BK30" s="1" t="s">
        <v>23</v>
      </c>
      <c r="BL30" t="b">
        <f t="shared" si="0"/>
        <v>0</v>
      </c>
      <c r="BM30" t="b">
        <f>IF(C$26&lt;=1500,C$26*BX6)</f>
        <v>0</v>
      </c>
      <c r="BN30" t="b">
        <f>IF(C$26&lt;=1500,C$26*BX$7)</f>
        <v>0</v>
      </c>
      <c r="BO30" t="b">
        <f>IF(C$26&lt;=1500,C$26*BX$8)</f>
        <v>0</v>
      </c>
      <c r="BP30" t="b">
        <f>IF(C$26&lt;=1500,C$26*BX$9)</f>
        <v>0</v>
      </c>
    </row>
    <row r="31" spans="2:69">
      <c r="BH31" s="1" t="s">
        <v>24</v>
      </c>
      <c r="BI31" t="b">
        <f>IF(C$26&lt;=1750,(250*0.2)+(250*0.21)+(250*0.22)+(250*0.23)+(250*0.24)+(250*0.25)+((C$26-1500)*0.26))</f>
        <v>0</v>
      </c>
      <c r="BK31" s="1" t="s">
        <v>24</v>
      </c>
      <c r="BL31" t="b">
        <f t="shared" si="0"/>
        <v>0</v>
      </c>
      <c r="BM31" t="b">
        <f>IF(C$26&lt;=1750,C$26*BY6)</f>
        <v>0</v>
      </c>
      <c r="BN31" t="b">
        <f>IF(C$26&lt;=1750,C$26*BY$7)</f>
        <v>0</v>
      </c>
      <c r="BO31" t="b">
        <f>IF(C$26&lt;=1750,C$26*BY$8)</f>
        <v>0</v>
      </c>
      <c r="BP31" t="b">
        <f>IF(C$26&lt;=1750,C$26*BY$9)</f>
        <v>0</v>
      </c>
    </row>
    <row r="32" spans="2:69" ht="13.5" thickBot="1">
      <c r="BH32" s="1" t="s">
        <v>25</v>
      </c>
      <c r="BI32">
        <f>IF(C$26&gt;1751,(250*0.2)+(250*0.21)+(250*0.22)+(250*0.23)+(250*0.24)+(250*0.25)+(250*0.26)+((C$26-1750)*0.27))</f>
        <v>740</v>
      </c>
      <c r="BK32" s="1" t="s">
        <v>25</v>
      </c>
      <c r="BL32">
        <f t="shared" si="0"/>
        <v>740</v>
      </c>
      <c r="BM32">
        <f>IF(C$26&gt;1751,C$26*BZ6)</f>
        <v>1458.0000000000002</v>
      </c>
      <c r="BN32">
        <f>IF(C$26&gt;1751,C$26*BZ$7)</f>
        <v>1944</v>
      </c>
      <c r="BO32">
        <f>IF(C$26&gt;1751,C$26*BZ$8)</f>
        <v>3037.5000000000005</v>
      </c>
      <c r="BP32">
        <f>IF(C$26&gt;1751,C$26*BZ$9)</f>
        <v>4536</v>
      </c>
    </row>
    <row r="33" spans="2:63">
      <c r="B33" s="26" t="s">
        <v>64</v>
      </c>
      <c r="C33" s="29">
        <f>IF(C23=AZ4,(C26*C25)*0.005,IF(C23=AZ5,(C26*C25)*0.01,IF(C23=AZ6,(C26*C25*0.01))))</f>
        <v>24</v>
      </c>
    </row>
    <row r="34" spans="2:63">
      <c r="B34" s="27" t="s">
        <v>65</v>
      </c>
      <c r="C34" s="30">
        <f>IF(C23=AZ4,((BK48*C26)*0.005),IF(C23=AZ5,((BK49*C26)*0.01),IF(C23=AZ6,((BK50*C26)*0.01))))</f>
        <v>21.036986301369865</v>
      </c>
    </row>
    <row r="35" spans="2:63">
      <c r="B35" s="27" t="s">
        <v>66</v>
      </c>
      <c r="C35" s="31">
        <f>+C33-C34</f>
        <v>2.9630136986301352</v>
      </c>
    </row>
    <row r="36" spans="2:63">
      <c r="B36" s="27" t="s">
        <v>67</v>
      </c>
      <c r="C36" s="31">
        <f>+C35*7</f>
        <v>20.741095890410946</v>
      </c>
      <c r="BJ36" s="1" t="s">
        <v>38</v>
      </c>
      <c r="BK36" t="b">
        <f>IF(C$27=30,BL$25,IF(C$27=60,BM$25,IF(C$27=90,BN$25,IF(C$27=150,BO$25,IF(C$27=240,BP$25)))))</f>
        <v>0</v>
      </c>
    </row>
    <row r="37" spans="2:63" ht="13.5" thickBot="1">
      <c r="B37" s="28" t="s">
        <v>68</v>
      </c>
      <c r="C37" s="32">
        <f>+C35*30</f>
        <v>88.890410958904056</v>
      </c>
      <c r="BJ37" s="1" t="s">
        <v>39</v>
      </c>
      <c r="BK37" t="b">
        <f>IF(C$27=30,BL$26,IF(C$27=60,BM$26,IF(C$27=90,BN$26,IF(C$27=150,BO$26,IF(C$27=240,BP$26)))))</f>
        <v>0</v>
      </c>
    </row>
    <row r="38" spans="2:63">
      <c r="BJ38" s="1" t="s">
        <v>40</v>
      </c>
      <c r="BK38" t="b">
        <f>IF(C$27=30,BL$27,IF(C$27=60,BM$27,IF(C$27=90,BN$27,IF(C$27=150,BO$27,IF(C$27=240,BP$27)))))</f>
        <v>0</v>
      </c>
    </row>
    <row r="39" spans="2:63">
      <c r="BJ39" s="1" t="s">
        <v>41</v>
      </c>
      <c r="BK39" t="b">
        <f>IF(C$27=30,BL$28,IF(C$27=60,BM$28,IF(C$27=90,BN$28,IF(C$27=150,BO$28,IF(C$27=240,BP$28)))))</f>
        <v>0</v>
      </c>
    </row>
    <row r="40" spans="2:63">
      <c r="BJ40" s="1" t="s">
        <v>42</v>
      </c>
      <c r="BK40" t="b">
        <f>IF(C$27=30,BL$29,IF(C$27=60,BM$29,IF(C$27=90,BN$29,IF(C$27=150,BO$29,IF(C$27=240,BP$29)))))</f>
        <v>0</v>
      </c>
    </row>
    <row r="41" spans="2:63">
      <c r="BJ41" s="1" t="s">
        <v>43</v>
      </c>
      <c r="BK41" t="b">
        <f>IF(C$27=30,BL$30,IF(C$27=60,BM$30,IF(C$27=90,BN$30,IF(C$27=150,BO$30,IF(C$27=240,BP$30)))))</f>
        <v>0</v>
      </c>
    </row>
    <row r="42" spans="2:63">
      <c r="BJ42" s="1" t="s">
        <v>44</v>
      </c>
      <c r="BK42" t="b">
        <f>IF(C$27=30,BL$31,IF(C$27=60,BM$31,IF(C$27=90,BN$31,IF(C$27=150,BO$31,IF(C$27=240,BP$31)))))</f>
        <v>0</v>
      </c>
    </row>
    <row r="43" spans="2:63">
      <c r="BJ43" s="1" t="s">
        <v>45</v>
      </c>
      <c r="BK43">
        <f>IF(C$27=30,BL$32,IF(C$27=60,BM$32,IF(C$27=90,BN$32,IF(C$27=150,BO$32,IF(C$27=240,BP$32)))))</f>
        <v>4536</v>
      </c>
    </row>
    <row r="47" spans="2:63">
      <c r="BG47" s="1"/>
    </row>
    <row r="48" spans="2:63">
      <c r="BG48" s="5"/>
      <c r="BJ48" t="s">
        <v>26</v>
      </c>
      <c r="BK48" s="7">
        <f>SUM(((C$24/0.005)/365)/C$26+IF(C$27=30,(C$29/0.005)/30)/C$26,IF(C$27=60,(C$29/0.005)/60)/C$26,IF(C$27=90,(C$29/0.005)/90)/C$26,IF(C$27=150,(C$29/0.005)/150)/C$26,IF(C$27=240,(C$29/0.005)/240)/C$26)</f>
        <v>1.4024657534246576</v>
      </c>
    </row>
    <row r="49" spans="59:67">
      <c r="BJ49" t="s">
        <v>27</v>
      </c>
      <c r="BK49" s="7">
        <f>SUM(((C$24/0.01)/365)/C$26+IF(C$27=30,(C$29/0.01)/30)/C$26,IF(C$27=60,(C$29/0.01)/60)/C$26,IF(C$27=90,(C$29/0.01)/90)/C$26,IF(C$27=150,(C$29/0.01)/150)/C$26,IF(C$27=240,(C$29/0.01)/240)/C$26)</f>
        <v>0.70123287671232881</v>
      </c>
    </row>
    <row r="50" spans="59:67">
      <c r="BG50" s="5"/>
      <c r="BJ50" t="s">
        <v>28</v>
      </c>
      <c r="BK50" s="7">
        <f>SUM(((C$24/0.01)/365)/C$26+IF(C$27=30,(C$29/0.01)/30)/C$26,IF(C$27=60,(C$29/0.01)/60)/C$26,IF(C$27=90,(C$29/0.01)/90)/C$26,IF(C$27=150,(C$29/0.01)/150)/C$26,IF(C$27=240,(C$29/0.01)/240)/C$26)</f>
        <v>0.70123287671232881</v>
      </c>
    </row>
    <row r="52" spans="59:67">
      <c r="BG52" s="5"/>
    </row>
    <row r="53" spans="59:67">
      <c r="BJ53" s="1"/>
      <c r="BM53" s="1"/>
      <c r="BO53" s="1"/>
    </row>
    <row r="54" spans="59:67">
      <c r="BG54" s="5"/>
      <c r="BJ54" s="1"/>
    </row>
    <row r="55" spans="59:67">
      <c r="BJ55" s="1"/>
    </row>
    <row r="56" spans="59:67">
      <c r="BG56" s="5"/>
      <c r="BJ56" s="1"/>
    </row>
    <row r="58" spans="59:67">
      <c r="BG58" s="5"/>
    </row>
    <row r="60" spans="59:67">
      <c r="BG60" s="5"/>
    </row>
    <row r="62" spans="59:67">
      <c r="BG62" s="5"/>
    </row>
  </sheetData>
  <sheetProtection formatCells="0" formatColumns="0" formatRows="0" selectLockedCells="1"/>
  <sortState ref="B4">
    <sortCondition ref="B4"/>
  </sortState>
  <dataValidations count="2">
    <dataValidation type="list" allowBlank="1" showInputMessage="1" showErrorMessage="1" sqref="C4 C23">
      <formula1>$AZ$4:$AZ$6</formula1>
    </dataValidation>
    <dataValidation type="list" allowBlank="1" showInputMessage="1" showErrorMessage="1" sqref="C8 C27">
      <formula1>$BB$4:$BB$8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"/>
  <sheetViews>
    <sheetView workbookViewId="0">
      <selection activeCell="C7" sqref="C7"/>
    </sheetView>
  </sheetViews>
  <sheetFormatPr defaultColWidth="9.140625" defaultRowHeight="12.75"/>
  <cols>
    <col min="1" max="1" width="13.28515625" customWidth="1"/>
    <col min="2" max="2" width="10.85546875" customWidth="1"/>
    <col min="3" max="3" width="10.28515625" customWidth="1"/>
    <col min="4" max="4" width="11.140625" customWidth="1"/>
    <col min="5" max="5" width="10.42578125" customWidth="1"/>
    <col min="6" max="6" width="10.5703125" customWidth="1"/>
    <col min="7" max="7" width="9.7109375" customWidth="1"/>
    <col min="8" max="8" width="10" customWidth="1"/>
    <col min="9" max="9" width="10.85546875" customWidth="1"/>
    <col min="10" max="10" width="10.140625" customWidth="1"/>
  </cols>
  <sheetData>
    <row r="2" spans="1:10">
      <c r="A2" s="2" t="s">
        <v>0</v>
      </c>
      <c r="B2" s="2" t="s">
        <v>14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>
      <c r="A3" s="2" t="s">
        <v>1</v>
      </c>
      <c r="B3" s="3">
        <v>0</v>
      </c>
      <c r="C3" s="4">
        <v>0.2</v>
      </c>
      <c r="D3" s="4">
        <v>0.21</v>
      </c>
      <c r="E3" s="4">
        <v>0.22</v>
      </c>
      <c r="F3" s="4">
        <v>0.23</v>
      </c>
      <c r="G3" s="4">
        <v>0.24</v>
      </c>
      <c r="H3" s="4">
        <v>0.25</v>
      </c>
      <c r="I3" s="4">
        <v>0.26</v>
      </c>
      <c r="J3" s="4">
        <v>0.27</v>
      </c>
    </row>
    <row r="4" spans="1:10">
      <c r="A4" s="2" t="s">
        <v>2</v>
      </c>
      <c r="B4" s="3">
        <v>10</v>
      </c>
      <c r="C4" s="4">
        <v>0.36</v>
      </c>
      <c r="D4" s="4">
        <v>0.378</v>
      </c>
      <c r="E4" s="4">
        <v>0.39600000000000002</v>
      </c>
      <c r="F4" s="4">
        <v>0.41400000000000003</v>
      </c>
      <c r="G4" s="4">
        <v>0.432</v>
      </c>
      <c r="H4" s="4">
        <v>0.45</v>
      </c>
      <c r="I4" s="4">
        <v>0.46800000000000003</v>
      </c>
      <c r="J4" s="4">
        <v>0.48600000000000004</v>
      </c>
    </row>
    <row r="5" spans="1:10">
      <c r="A5" s="2" t="s">
        <v>3</v>
      </c>
      <c r="B5" s="3">
        <v>20</v>
      </c>
      <c r="C5" s="4">
        <v>0.48000000000000009</v>
      </c>
      <c r="D5" s="4">
        <v>0.504</v>
      </c>
      <c r="E5" s="4">
        <v>0.52800000000000002</v>
      </c>
      <c r="F5" s="4">
        <v>0.55200000000000005</v>
      </c>
      <c r="G5" s="4">
        <v>0.57599999999999996</v>
      </c>
      <c r="H5" s="4">
        <v>0.6</v>
      </c>
      <c r="I5" s="4">
        <v>0.624</v>
      </c>
      <c r="J5" s="4">
        <v>0.64800000000000002</v>
      </c>
    </row>
    <row r="6" spans="1:10">
      <c r="A6" s="2" t="s">
        <v>4</v>
      </c>
      <c r="B6" s="3">
        <v>25</v>
      </c>
      <c r="C6" s="4">
        <v>0.75</v>
      </c>
      <c r="D6" s="4">
        <v>0.78750000000000009</v>
      </c>
      <c r="E6" s="4">
        <v>0.82500000000000007</v>
      </c>
      <c r="F6" s="4">
        <v>0.86250000000000004</v>
      </c>
      <c r="G6" s="4">
        <v>0.89999999999999991</v>
      </c>
      <c r="H6" s="4">
        <v>0.9375</v>
      </c>
      <c r="I6" s="4">
        <v>0.97500000000000009</v>
      </c>
      <c r="J6" s="4">
        <v>1.0125000000000002</v>
      </c>
    </row>
    <row r="7" spans="1:10">
      <c r="A7" s="2" t="s">
        <v>5</v>
      </c>
      <c r="B7" s="3">
        <v>30</v>
      </c>
      <c r="C7" s="4">
        <v>1.1200000000000001</v>
      </c>
      <c r="D7" s="4">
        <v>1.1759999999999999</v>
      </c>
      <c r="E7" s="4">
        <v>1.232</v>
      </c>
      <c r="F7" s="4">
        <v>1.288</v>
      </c>
      <c r="G7" s="4">
        <v>1.3439999999999999</v>
      </c>
      <c r="H7" s="4">
        <v>1.4</v>
      </c>
      <c r="I7" s="4">
        <v>1.456</v>
      </c>
      <c r="J7" s="4">
        <v>1.512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Earnings Table</vt:lpstr>
      <vt:lpstr>Rangos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Julio Barahona</cp:lastModifiedBy>
  <dcterms:created xsi:type="dcterms:W3CDTF">2011-05-21T21:35:42Z</dcterms:created>
  <dcterms:modified xsi:type="dcterms:W3CDTF">2012-10-24T21:04:25Z</dcterms:modified>
</cp:coreProperties>
</file>